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950F52DB-55FD-4D6B-B3FB-D712851293B6}" xr6:coauthVersionLast="47" xr6:coauthVersionMax="47" xr10:uidLastSave="{00000000-0000-0000-0000-000000000000}"/>
  <bookViews>
    <workbookView xWindow="2115" yWindow="2115" windowWidth="21405" windowHeight="11295" xr2:uid="{9BB88D57-8454-4BA6-8138-33D60D2CADE8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/>
  <c r="H23" i="1"/>
  <c r="I23" i="1"/>
  <c r="E23" i="1"/>
  <c r="I25" i="1"/>
  <c r="Q7" i="1"/>
  <c r="P7" i="1"/>
  <c r="G42" i="1"/>
  <c r="I42" i="1" s="1"/>
  <c r="H42" i="1"/>
  <c r="G43" i="1"/>
  <c r="H43" i="1"/>
  <c r="H41" i="1"/>
  <c r="G41" i="1"/>
  <c r="I41" i="1" s="1"/>
  <c r="H36" i="1"/>
  <c r="G36" i="1"/>
  <c r="I36" i="1" s="1"/>
  <c r="G25" i="1"/>
  <c r="H25" i="1"/>
  <c r="G26" i="1"/>
  <c r="H26" i="1"/>
  <c r="I26" i="1"/>
  <c r="G27" i="1"/>
  <c r="H27" i="1"/>
  <c r="I27" i="1"/>
  <c r="G28" i="1"/>
  <c r="I28" i="1" s="1"/>
  <c r="H28" i="1"/>
  <c r="G29" i="1"/>
  <c r="I29" i="1" s="1"/>
  <c r="H29" i="1"/>
  <c r="G30" i="1"/>
  <c r="H30" i="1"/>
  <c r="I30" i="1"/>
  <c r="G31" i="1"/>
  <c r="H31" i="1"/>
  <c r="I31" i="1"/>
  <c r="G32" i="1"/>
  <c r="I32" i="1" s="1"/>
  <c r="H32" i="1"/>
  <c r="G33" i="1"/>
  <c r="I33" i="1" s="1"/>
  <c r="H33" i="1"/>
  <c r="H24" i="1"/>
  <c r="G24" i="1"/>
  <c r="I24" i="1" s="1"/>
  <c r="G14" i="1"/>
  <c r="I14" i="1" s="1"/>
  <c r="H14" i="1"/>
  <c r="H12" i="1" s="1"/>
  <c r="G15" i="1"/>
  <c r="H15" i="1"/>
  <c r="I15" i="1"/>
  <c r="G16" i="1"/>
  <c r="H16" i="1"/>
  <c r="I16" i="1"/>
  <c r="G17" i="1"/>
  <c r="I17" i="1" s="1"/>
  <c r="H17" i="1"/>
  <c r="G18" i="1"/>
  <c r="I18" i="1" s="1"/>
  <c r="H18" i="1"/>
  <c r="G19" i="1"/>
  <c r="H19" i="1"/>
  <c r="I19" i="1"/>
  <c r="G20" i="1"/>
  <c r="H20" i="1"/>
  <c r="I20" i="1"/>
  <c r="G21" i="1"/>
  <c r="I21" i="1" s="1"/>
  <c r="H21" i="1"/>
  <c r="H13" i="1"/>
  <c r="G13" i="1"/>
  <c r="I13" i="1" s="1"/>
  <c r="G9" i="1"/>
  <c r="I9" i="1" s="1"/>
  <c r="H9" i="1"/>
  <c r="H7" i="1" s="1"/>
  <c r="I8" i="1"/>
  <c r="H8" i="1"/>
  <c r="G8" i="1"/>
  <c r="D41" i="1"/>
  <c r="P42" i="1"/>
  <c r="R42" i="1" s="1"/>
  <c r="Q42" i="1"/>
  <c r="Q40" i="1" s="1"/>
  <c r="Q41" i="1"/>
  <c r="P41" i="1"/>
  <c r="R41" i="1" s="1"/>
  <c r="M42" i="1"/>
  <c r="N40" i="1"/>
  <c r="O40" i="1"/>
  <c r="P26" i="1"/>
  <c r="Q26" i="1"/>
  <c r="N24" i="1"/>
  <c r="O24" i="1"/>
  <c r="Q25" i="1"/>
  <c r="N15" i="1"/>
  <c r="O15" i="1"/>
  <c r="O39" i="1" s="1"/>
  <c r="O44" i="1" s="1"/>
  <c r="P17" i="1"/>
  <c r="Q17" i="1"/>
  <c r="P18" i="1"/>
  <c r="R18" i="1" s="1"/>
  <c r="Q18" i="1"/>
  <c r="P19" i="1"/>
  <c r="Q19" i="1"/>
  <c r="R19" i="1" s="1"/>
  <c r="P20" i="1"/>
  <c r="Q20" i="1"/>
  <c r="Q16" i="1"/>
  <c r="P16" i="1"/>
  <c r="Q13" i="1"/>
  <c r="P13" i="1"/>
  <c r="Q11" i="1"/>
  <c r="Q9" i="1"/>
  <c r="P9" i="1"/>
  <c r="R9" i="1" s="1"/>
  <c r="H35" i="1"/>
  <c r="E35" i="1"/>
  <c r="F35" i="1"/>
  <c r="E40" i="1"/>
  <c r="F40" i="1"/>
  <c r="E12" i="1"/>
  <c r="F12" i="1"/>
  <c r="E7" i="1"/>
  <c r="F7" i="1"/>
  <c r="K25" i="1"/>
  <c r="P25" i="1" s="1"/>
  <c r="K11" i="1"/>
  <c r="P11" i="1" s="1"/>
  <c r="B31" i="1"/>
  <c r="B29" i="1"/>
  <c r="I43" i="1" l="1"/>
  <c r="R26" i="1"/>
  <c r="R17" i="1"/>
  <c r="N39" i="1"/>
  <c r="N44" i="1" s="1"/>
  <c r="R20" i="1"/>
  <c r="Q15" i="1"/>
  <c r="H40" i="1"/>
  <c r="R40" i="1"/>
  <c r="P40" i="1"/>
  <c r="R11" i="1"/>
  <c r="R25" i="1"/>
  <c r="P24" i="1"/>
  <c r="I7" i="1"/>
  <c r="R24" i="1"/>
  <c r="I40" i="1"/>
  <c r="R7" i="1"/>
  <c r="R16" i="1"/>
  <c r="G12" i="1"/>
  <c r="I35" i="1"/>
  <c r="R13" i="1"/>
  <c r="P15" i="1"/>
  <c r="Q24" i="1"/>
  <c r="Q39" i="1" s="1"/>
  <c r="Q44" i="1" s="1"/>
  <c r="G40" i="1"/>
  <c r="G35" i="1"/>
  <c r="G7" i="1"/>
  <c r="B30" i="1"/>
  <c r="P39" i="1" l="1"/>
  <c r="P44" i="1" s="1"/>
  <c r="R15" i="1"/>
  <c r="R39" i="1" s="1"/>
  <c r="R44" i="1" s="1"/>
  <c r="I12" i="1"/>
  <c r="M11" i="1"/>
  <c r="B7" i="1"/>
  <c r="K15" i="1"/>
  <c r="L15" i="1"/>
  <c r="M20" i="1"/>
  <c r="B40" i="1"/>
  <c r="K40" i="1"/>
  <c r="D43" i="1"/>
  <c r="C23" i="1"/>
  <c r="D14" i="1"/>
  <c r="D15" i="1"/>
  <c r="M7" i="1"/>
  <c r="M9" i="1"/>
  <c r="M13" i="1"/>
  <c r="M19" i="1"/>
  <c r="M17" i="1"/>
  <c r="M18" i="1"/>
  <c r="M16" i="1"/>
  <c r="M25" i="1"/>
  <c r="M26" i="1"/>
  <c r="K24" i="1"/>
  <c r="L40" i="1"/>
  <c r="C7" i="1"/>
  <c r="C35" i="1"/>
  <c r="D8" i="1"/>
  <c r="D9" i="1"/>
  <c r="D13" i="1"/>
  <c r="D16" i="1"/>
  <c r="D17" i="1"/>
  <c r="D18" i="1"/>
  <c r="D19" i="1"/>
  <c r="D21" i="1"/>
  <c r="B23" i="1"/>
  <c r="D36" i="1"/>
  <c r="D35" i="1" s="1"/>
  <c r="B12" i="1"/>
  <c r="C40" i="1"/>
  <c r="M41" i="1"/>
  <c r="D27" i="1"/>
  <c r="D28" i="1"/>
  <c r="D29" i="1"/>
  <c r="D30" i="1"/>
  <c r="D31" i="1"/>
  <c r="D32" i="1"/>
  <c r="D33" i="1"/>
  <c r="C12" i="1"/>
  <c r="D20" i="1"/>
  <c r="B35" i="1"/>
  <c r="D24" i="1"/>
  <c r="D25" i="1"/>
  <c r="D26" i="1"/>
  <c r="L24" i="1"/>
  <c r="M40" i="1" l="1"/>
  <c r="D23" i="1"/>
  <c r="D40" i="1"/>
  <c r="D7" i="1"/>
  <c r="C39" i="1"/>
  <c r="C44" i="1" s="1"/>
  <c r="M15" i="1"/>
  <c r="L39" i="1"/>
  <c r="L44" i="1" s="1"/>
  <c r="M24" i="1"/>
  <c r="K39" i="1"/>
  <c r="K44" i="1" s="1"/>
  <c r="B39" i="1"/>
  <c r="B44" i="1" s="1"/>
  <c r="D12" i="1"/>
  <c r="E39" i="1" l="1"/>
  <c r="E44" i="1" s="1"/>
  <c r="D39" i="1"/>
  <c r="D44" i="1" s="1"/>
  <c r="M39" i="1"/>
  <c r="M44" i="1" s="1"/>
  <c r="M46" i="1" s="1"/>
  <c r="F39" i="1" l="1"/>
  <c r="F44" i="1" s="1"/>
  <c r="G39" i="1"/>
  <c r="G44" i="1" s="1"/>
  <c r="I39" i="1" l="1"/>
  <c r="I44" i="1" s="1"/>
  <c r="R46" i="1" s="1"/>
  <c r="H39" i="1"/>
  <c r="H44" i="1" s="1"/>
</calcChain>
</file>

<file path=xl/sharedStrings.xml><?xml version="1.0" encoding="utf-8"?>
<sst xmlns="http://schemas.openxmlformats.org/spreadsheetml/2006/main" count="78" uniqueCount="61">
  <si>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</si>
  <si>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</si>
  <si>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</si>
  <si>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</si>
  <si>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</si>
  <si>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</si>
  <si>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</si>
  <si>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</si>
  <si>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</si>
  <si>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</si>
  <si>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</si>
  <si>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</si>
  <si>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</si>
  <si>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</si>
  <si>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</si>
  <si>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</si>
  <si>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</si>
  <si>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</si>
  <si>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</si>
  <si>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</si>
  <si>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</si>
  <si>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</si>
  <si>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</si>
  <si>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</si>
  <si>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</si>
  <si>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</si>
  <si>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</si>
  <si>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</si>
  <si>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</si>
  <si>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</si>
  <si>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</si>
  <si>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</si>
  <si>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</si>
  <si>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</si>
  <si>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</si>
  <si>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</si>
  <si>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</si>
  <si>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</si>
  <si>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</si>
  <si>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</si>
  <si>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</si>
  <si>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</si>
  <si>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</si>
  <si>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</si>
  <si>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</si>
  <si>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</si>
  <si>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</si>
  <si>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</si>
  <si>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</si>
  <si>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</si>
  <si>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</si>
  <si>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</si>
  <si>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</si>
  <si>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</si>
  <si>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</si>
  <si>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</si>
  <si>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t>1/2025.(II.12.) önk.rendelet eredeti ei.</t>
  </si>
  <si>
    <t>Összesen</t>
  </si>
  <si>
    <t>Javasolt módosítás</t>
  </si>
  <si>
    <r>
      <t>Komárom Város</t>
    </r>
    <r>
      <rPr>
        <b/>
        <u/>
        <sz val="10"/>
        <rFont val="Arial CE"/>
        <charset val="238"/>
      </rPr>
      <t xml:space="preserve"> 2025. évi  működési célú </t>
    </r>
    <r>
      <rPr>
        <b/>
        <sz val="10"/>
        <rFont val="Arial CE"/>
        <charset val="238"/>
      </rPr>
      <t>bevételeinek és kiadásainak módosított előrányzata</t>
    </r>
  </si>
  <si>
    <t>6/2025.(IV.8.)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</si>
</sst>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0" fillId="0" borderId="4" xfId="0" applyNumberFormat="1" applyBorder="1"/>
    <xf numFmtId="3" fontId="3" fillId="0" borderId="4" xfId="0" applyNumberFormat="1" applyFont="1" applyBorder="1"/>
    <xf numFmtId="3" fontId="0" fillId="0" borderId="8" xfId="0" applyNumberFormat="1" applyBorder="1"/>
    <xf numFmtId="3" fontId="0" fillId="0" borderId="5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E825A-7C07-4490-B96E-10BAE607D54E}">
  <sheetPr>
    <pageSetUpPr fitToPage="1"/>
  </sheetPr>
  <dimension ref="A1:R46"/>
  <sheetViews>
    <sheetView tabSelected="1" topLeftCell="E1" zoomScaleNormal="100" workbookViewId="0">
      <selection activeCell="P4" sqref="P4:R4"/>
    </sheetView>
  </sheetViews>
  <sheetFormatPr defaultRowHeight="12.75" x14ac:dyDescent="0.2"/>
  <cols>
    <col min="1" max="1" width="43.85546875" customWidth="1"/>
    <col min="2" max="2" width="11.7109375" customWidth="1"/>
    <col min="3" max="3" width="9.85546875" customWidth="1"/>
    <col min="4" max="4" width="11" customWidth="1"/>
    <col min="5" max="5" width="10.5703125" customWidth="1"/>
    <col min="6" max="6" width="9.28515625" customWidth="1"/>
    <col min="7" max="7" width="12.28515625" customWidth="1"/>
    <col min="8" max="8" width="9.85546875" customWidth="1"/>
    <col min="9" max="9" width="10.7109375" customWidth="1"/>
    <col min="10" max="10" width="52.140625" customWidth="1"/>
    <col min="11" max="11" width="11.7109375" customWidth="1"/>
    <col min="12" max="12" width="10.140625" customWidth="1"/>
    <col min="13" max="13" width="12.28515625" customWidth="1"/>
    <col min="16" max="16" width="11" customWidth="1"/>
    <col min="18" max="18" width="11.7109375" customWidth="1"/>
  </cols>
  <sheetData>
    <row r="1" spans="1:18" x14ac:dyDescent="0.2">
      <c r="R1" s="3" t="s">
        <v>10</v>
      </c>
    </row>
    <row r="2" spans="1:18" x14ac:dyDescent="0.2">
      <c r="A2" s="44" t="s">
        <v>59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8" x14ac:dyDescent="0.2">
      <c r="R3" s="4" t="s">
        <v>8</v>
      </c>
    </row>
    <row r="4" spans="1:18" ht="12.75" customHeight="1" x14ac:dyDescent="0.2">
      <c r="A4" s="41" t="s">
        <v>0</v>
      </c>
      <c r="B4" s="38" t="s">
        <v>56</v>
      </c>
      <c r="C4" s="40"/>
      <c r="D4" s="39"/>
      <c r="E4" s="38" t="s">
        <v>58</v>
      </c>
      <c r="F4" s="39"/>
      <c r="G4" s="38" t="s">
        <v>60</v>
      </c>
      <c r="H4" s="40"/>
      <c r="I4" s="39"/>
      <c r="J4" s="41" t="s">
        <v>1</v>
      </c>
      <c r="K4" s="38" t="s">
        <v>56</v>
      </c>
      <c r="L4" s="40"/>
      <c r="M4" s="39"/>
      <c r="N4" s="38" t="s">
        <v>58</v>
      </c>
      <c r="O4" s="39"/>
      <c r="P4" s="38" t="s">
        <v>60</v>
      </c>
      <c r="Q4" s="40"/>
      <c r="R4" s="39"/>
    </row>
    <row r="5" spans="1:18" ht="12.75" customHeight="1" x14ac:dyDescent="0.2">
      <c r="A5" s="45"/>
      <c r="B5" s="41" t="s">
        <v>5</v>
      </c>
      <c r="C5" s="41" t="s">
        <v>6</v>
      </c>
      <c r="D5" s="41" t="s">
        <v>57</v>
      </c>
      <c r="E5" s="41" t="s">
        <v>5</v>
      </c>
      <c r="F5" s="41" t="s">
        <v>6</v>
      </c>
      <c r="G5" s="41" t="s">
        <v>5</v>
      </c>
      <c r="H5" s="41" t="s">
        <v>6</v>
      </c>
      <c r="I5" s="41" t="s">
        <v>57</v>
      </c>
      <c r="J5" s="45"/>
      <c r="K5" s="41" t="s">
        <v>5</v>
      </c>
      <c r="L5" s="41" t="s">
        <v>6</v>
      </c>
      <c r="M5" s="41" t="s">
        <v>57</v>
      </c>
      <c r="N5" s="41" t="s">
        <v>5</v>
      </c>
      <c r="O5" s="41" t="s">
        <v>6</v>
      </c>
      <c r="P5" s="41" t="s">
        <v>5</v>
      </c>
      <c r="Q5" s="41" t="s">
        <v>6</v>
      </c>
      <c r="R5" s="41" t="s">
        <v>57</v>
      </c>
    </row>
    <row r="6" spans="1:18" ht="25.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</row>
    <row r="7" spans="1:18" x14ac:dyDescent="0.2">
      <c r="A7" s="5" t="s">
        <v>24</v>
      </c>
      <c r="B7" s="6">
        <f>SUM(B8:B9)</f>
        <v>2563758</v>
      </c>
      <c r="C7" s="7">
        <f>SUM(C8:C9)</f>
        <v>7354</v>
      </c>
      <c r="D7" s="7">
        <f>SUM(D8:D9)</f>
        <v>2571112</v>
      </c>
      <c r="E7" s="7">
        <f t="shared" ref="E7:I7" si="0">SUM(E8:E9)</f>
        <v>68531</v>
      </c>
      <c r="F7" s="7">
        <f t="shared" si="0"/>
        <v>0</v>
      </c>
      <c r="G7" s="7">
        <f t="shared" si="0"/>
        <v>2632289</v>
      </c>
      <c r="H7" s="7">
        <f t="shared" si="0"/>
        <v>7354</v>
      </c>
      <c r="I7" s="7">
        <f t="shared" si="0"/>
        <v>2639643</v>
      </c>
      <c r="J7" s="8" t="s">
        <v>2</v>
      </c>
      <c r="K7" s="9">
        <v>2535223</v>
      </c>
      <c r="L7" s="9">
        <v>557828</v>
      </c>
      <c r="M7" s="7">
        <f>SUM(K7:L7)</f>
        <v>3093051</v>
      </c>
      <c r="N7" s="9">
        <v>492562</v>
      </c>
      <c r="O7" s="9">
        <v>38296</v>
      </c>
      <c r="P7" s="7">
        <f>+K7+N7</f>
        <v>3027785</v>
      </c>
      <c r="Q7" s="7">
        <f>+L7+O7</f>
        <v>596124</v>
      </c>
      <c r="R7" s="7">
        <f>+P7+Q7</f>
        <v>3623909</v>
      </c>
    </row>
    <row r="8" spans="1:18" x14ac:dyDescent="0.2">
      <c r="A8" s="10" t="s">
        <v>25</v>
      </c>
      <c r="B8" s="11">
        <v>2197425</v>
      </c>
      <c r="C8" s="12"/>
      <c r="D8" s="12">
        <f>SUM(B8:C8)</f>
        <v>2197425</v>
      </c>
      <c r="E8" s="33">
        <v>45746</v>
      </c>
      <c r="F8" s="33"/>
      <c r="G8" s="33">
        <f>+B8+E8</f>
        <v>2243171</v>
      </c>
      <c r="H8" s="33">
        <f>+C8+F8</f>
        <v>0</v>
      </c>
      <c r="I8" s="33">
        <f>+G8+H8</f>
        <v>2243171</v>
      </c>
      <c r="J8" s="13"/>
      <c r="K8" s="12"/>
      <c r="L8" s="12"/>
      <c r="M8" s="12"/>
      <c r="N8" s="9"/>
      <c r="O8" s="9"/>
      <c r="P8" s="10"/>
      <c r="Q8" s="10"/>
      <c r="R8" s="10"/>
    </row>
    <row r="9" spans="1:18" x14ac:dyDescent="0.2">
      <c r="A9" s="10" t="s">
        <v>26</v>
      </c>
      <c r="B9" s="11">
        <v>366333</v>
      </c>
      <c r="C9" s="12">
        <v>7354</v>
      </c>
      <c r="D9" s="12">
        <f>SUM(B9:C9)</f>
        <v>373687</v>
      </c>
      <c r="E9" s="33">
        <v>22785</v>
      </c>
      <c r="F9" s="33"/>
      <c r="G9" s="33">
        <f>+B9+E9</f>
        <v>389118</v>
      </c>
      <c r="H9" s="33">
        <f>+C9+F9</f>
        <v>7354</v>
      </c>
      <c r="I9" s="33">
        <f>+G9+H9</f>
        <v>396472</v>
      </c>
      <c r="J9" s="8" t="s">
        <v>11</v>
      </c>
      <c r="K9" s="9">
        <v>346127</v>
      </c>
      <c r="L9" s="9">
        <v>101050</v>
      </c>
      <c r="M9" s="9">
        <f>SUM(K9:L9)</f>
        <v>447177</v>
      </c>
      <c r="N9" s="9">
        <v>71076</v>
      </c>
      <c r="O9" s="9">
        <v>3652</v>
      </c>
      <c r="P9" s="9">
        <f>+K9+N9</f>
        <v>417203</v>
      </c>
      <c r="Q9" s="9">
        <f>+L9+O9</f>
        <v>104702</v>
      </c>
      <c r="R9" s="9">
        <f>+P9+Q9</f>
        <v>521905</v>
      </c>
    </row>
    <row r="10" spans="1:18" x14ac:dyDescent="0.2">
      <c r="A10" s="14"/>
      <c r="B10" s="15"/>
      <c r="C10" s="16"/>
      <c r="D10" s="16"/>
      <c r="E10" s="34"/>
      <c r="F10" s="34"/>
      <c r="G10" s="34"/>
      <c r="H10" s="34"/>
      <c r="I10" s="34"/>
      <c r="J10" s="13"/>
      <c r="K10" s="12"/>
      <c r="L10" s="12"/>
      <c r="M10" s="12"/>
      <c r="N10" s="9"/>
      <c r="O10" s="9"/>
      <c r="P10" s="10"/>
      <c r="Q10" s="10"/>
      <c r="R10" s="10"/>
    </row>
    <row r="11" spans="1:18" x14ac:dyDescent="0.2">
      <c r="A11" s="10"/>
      <c r="B11" s="11"/>
      <c r="C11" s="12"/>
      <c r="D11" s="12"/>
      <c r="E11" s="33"/>
      <c r="F11" s="33"/>
      <c r="G11" s="33"/>
      <c r="H11" s="33"/>
      <c r="I11" s="33"/>
      <c r="J11" s="8" t="s">
        <v>19</v>
      </c>
      <c r="K11" s="9">
        <f>5404193-2513778-81953+221652</f>
        <v>3030114</v>
      </c>
      <c r="L11" s="9">
        <v>248618</v>
      </c>
      <c r="M11" s="9">
        <f>SUM(K11:L11)</f>
        <v>3278732</v>
      </c>
      <c r="N11" s="9">
        <v>1065164</v>
      </c>
      <c r="O11" s="9">
        <v>50778</v>
      </c>
      <c r="P11" s="9">
        <f>+K11+N11</f>
        <v>4095278</v>
      </c>
      <c r="Q11" s="9">
        <f>+L11+O11</f>
        <v>299396</v>
      </c>
      <c r="R11" s="9">
        <f>+P11+Q11</f>
        <v>4394674</v>
      </c>
    </row>
    <row r="12" spans="1:18" x14ac:dyDescent="0.2">
      <c r="A12" s="17" t="s">
        <v>12</v>
      </c>
      <c r="B12" s="2">
        <f>SUM(B13:B21)</f>
        <v>10626520</v>
      </c>
      <c r="C12" s="9">
        <f>SUM(C13:C21)</f>
        <v>0</v>
      </c>
      <c r="D12" s="9">
        <f>SUM(D13:D21)</f>
        <v>10626520</v>
      </c>
      <c r="E12" s="9">
        <f t="shared" ref="E12:I12" si="1">SUM(E13:E21)</f>
        <v>0</v>
      </c>
      <c r="F12" s="9">
        <f t="shared" si="1"/>
        <v>0</v>
      </c>
      <c r="G12" s="9">
        <f t="shared" si="1"/>
        <v>10626520</v>
      </c>
      <c r="H12" s="9">
        <f t="shared" si="1"/>
        <v>0</v>
      </c>
      <c r="I12" s="9">
        <f t="shared" si="1"/>
        <v>10626520</v>
      </c>
      <c r="J12" s="13"/>
      <c r="K12" s="12"/>
      <c r="L12" s="12"/>
      <c r="M12" s="12"/>
      <c r="N12" s="10"/>
      <c r="O12" s="10"/>
      <c r="P12" s="10"/>
      <c r="Q12" s="10"/>
      <c r="R12" s="10"/>
    </row>
    <row r="13" spans="1:18" x14ac:dyDescent="0.2">
      <c r="A13" s="10" t="s">
        <v>27</v>
      </c>
      <c r="B13" s="11">
        <v>20</v>
      </c>
      <c r="C13" s="12"/>
      <c r="D13" s="12">
        <f t="shared" ref="D13:D21" si="2">SUM(B13:C13)</f>
        <v>20</v>
      </c>
      <c r="E13" s="33"/>
      <c r="F13" s="33"/>
      <c r="G13" s="33">
        <f>+B13+E13</f>
        <v>20</v>
      </c>
      <c r="H13" s="33">
        <f>+C13+F13</f>
        <v>0</v>
      </c>
      <c r="I13" s="33">
        <f>+G13+H13</f>
        <v>20</v>
      </c>
      <c r="J13" s="8" t="s">
        <v>20</v>
      </c>
      <c r="K13" s="9">
        <v>11200</v>
      </c>
      <c r="L13" s="9">
        <v>58761</v>
      </c>
      <c r="M13" s="9">
        <f>SUM(K13:L13)</f>
        <v>69961</v>
      </c>
      <c r="N13" s="10"/>
      <c r="O13" s="10"/>
      <c r="P13" s="9">
        <f>+K13+N13</f>
        <v>11200</v>
      </c>
      <c r="Q13" s="9">
        <f>+L13+O13</f>
        <v>58761</v>
      </c>
      <c r="R13" s="9">
        <f>+P13+Q13</f>
        <v>69961</v>
      </c>
    </row>
    <row r="14" spans="1:18" x14ac:dyDescent="0.2">
      <c r="A14" s="10" t="s">
        <v>28</v>
      </c>
      <c r="B14" s="11">
        <v>1300000</v>
      </c>
      <c r="C14" s="12"/>
      <c r="D14" s="12">
        <f t="shared" si="2"/>
        <v>1300000</v>
      </c>
      <c r="E14" s="12"/>
      <c r="F14" s="12"/>
      <c r="G14" s="33">
        <f t="shared" ref="G14:G21" si="3">+B14+E14</f>
        <v>1300000</v>
      </c>
      <c r="H14" s="33">
        <f t="shared" ref="H14:H21" si="4">+C14+F14</f>
        <v>0</v>
      </c>
      <c r="I14" s="33">
        <f t="shared" ref="I14:I21" si="5">+G14+H14</f>
        <v>1300000</v>
      </c>
      <c r="K14" s="12"/>
      <c r="L14" s="12"/>
      <c r="M14" s="12"/>
      <c r="N14" s="10"/>
      <c r="O14" s="10"/>
      <c r="P14" s="10"/>
      <c r="Q14" s="10"/>
      <c r="R14" s="10"/>
    </row>
    <row r="15" spans="1:18" x14ac:dyDescent="0.2">
      <c r="A15" s="10" t="s">
        <v>29</v>
      </c>
      <c r="B15" s="11">
        <v>287000</v>
      </c>
      <c r="C15" s="12"/>
      <c r="D15" s="12">
        <f t="shared" si="2"/>
        <v>287000</v>
      </c>
      <c r="E15" s="12"/>
      <c r="F15" s="12"/>
      <c r="G15" s="33">
        <f t="shared" si="3"/>
        <v>287000</v>
      </c>
      <c r="H15" s="33">
        <f t="shared" si="4"/>
        <v>0</v>
      </c>
      <c r="I15" s="33">
        <f t="shared" si="5"/>
        <v>287000</v>
      </c>
      <c r="J15" s="1" t="s">
        <v>21</v>
      </c>
      <c r="K15" s="9">
        <f>SUM(K16:K20)</f>
        <v>4902223</v>
      </c>
      <c r="L15" s="9">
        <f>SUM(L16:L20)</f>
        <v>2147614</v>
      </c>
      <c r="M15" s="9">
        <f>SUM(M16:M20)</f>
        <v>7049837</v>
      </c>
      <c r="N15" s="9">
        <f t="shared" ref="N15:R15" si="6">SUM(N16:N20)</f>
        <v>53420</v>
      </c>
      <c r="O15" s="9">
        <f t="shared" si="6"/>
        <v>14043</v>
      </c>
      <c r="P15" s="9">
        <f t="shared" si="6"/>
        <v>4955643</v>
      </c>
      <c r="Q15" s="9">
        <f t="shared" si="6"/>
        <v>2161657</v>
      </c>
      <c r="R15" s="9">
        <f t="shared" si="6"/>
        <v>7117300</v>
      </c>
    </row>
    <row r="16" spans="1:18" x14ac:dyDescent="0.2">
      <c r="A16" s="10" t="s">
        <v>30</v>
      </c>
      <c r="B16" s="11">
        <v>9000000</v>
      </c>
      <c r="C16" s="12"/>
      <c r="D16" s="12">
        <f t="shared" si="2"/>
        <v>9000000</v>
      </c>
      <c r="E16" s="12"/>
      <c r="F16" s="12"/>
      <c r="G16" s="33">
        <f t="shared" si="3"/>
        <v>9000000</v>
      </c>
      <c r="H16" s="33">
        <f t="shared" si="4"/>
        <v>0</v>
      </c>
      <c r="I16" s="33">
        <f t="shared" si="5"/>
        <v>9000000</v>
      </c>
      <c r="J16" s="13" t="s">
        <v>54</v>
      </c>
      <c r="K16" s="12">
        <v>3000000</v>
      </c>
      <c r="L16" s="12"/>
      <c r="M16" s="12">
        <f>SUM(K16:L16)</f>
        <v>3000000</v>
      </c>
      <c r="N16" s="12">
        <v>55420</v>
      </c>
      <c r="O16" s="12"/>
      <c r="P16" s="12">
        <f>+K16+N16</f>
        <v>3055420</v>
      </c>
      <c r="Q16" s="12">
        <f>+L16+O16</f>
        <v>0</v>
      </c>
      <c r="R16" s="12">
        <f>+P16+Q16</f>
        <v>3055420</v>
      </c>
    </row>
    <row r="17" spans="1:18" x14ac:dyDescent="0.2">
      <c r="A17" s="10" t="s">
        <v>31</v>
      </c>
      <c r="B17" s="11">
        <v>25000</v>
      </c>
      <c r="C17" s="12"/>
      <c r="D17" s="12">
        <f t="shared" si="2"/>
        <v>25000</v>
      </c>
      <c r="E17" s="12"/>
      <c r="F17" s="12"/>
      <c r="G17" s="33">
        <f t="shared" si="3"/>
        <v>25000</v>
      </c>
      <c r="H17" s="33">
        <f t="shared" si="4"/>
        <v>0</v>
      </c>
      <c r="I17" s="33">
        <f t="shared" si="5"/>
        <v>25000</v>
      </c>
      <c r="J17" s="13" t="s">
        <v>22</v>
      </c>
      <c r="K17" s="12">
        <v>12723</v>
      </c>
      <c r="L17" s="12">
        <v>82187</v>
      </c>
      <c r="M17" s="12">
        <f>SUM(K17:L17)</f>
        <v>94910</v>
      </c>
      <c r="N17" s="12"/>
      <c r="O17" s="12"/>
      <c r="P17" s="12">
        <f t="shared" ref="P17:P20" si="7">+K17+N17</f>
        <v>12723</v>
      </c>
      <c r="Q17" s="12">
        <f t="shared" ref="Q17:Q20" si="8">+L17+O17</f>
        <v>82187</v>
      </c>
      <c r="R17" s="12">
        <f t="shared" ref="R17:R20" si="9">+P17+Q17</f>
        <v>94910</v>
      </c>
    </row>
    <row r="18" spans="1:18" x14ac:dyDescent="0.2">
      <c r="A18" s="10" t="s">
        <v>32</v>
      </c>
      <c r="B18" s="11">
        <v>2000</v>
      </c>
      <c r="C18" s="9"/>
      <c r="D18" s="12">
        <f t="shared" si="2"/>
        <v>2000</v>
      </c>
      <c r="E18" s="12"/>
      <c r="F18" s="12"/>
      <c r="G18" s="33">
        <f t="shared" si="3"/>
        <v>2000</v>
      </c>
      <c r="H18" s="33">
        <f t="shared" si="4"/>
        <v>0</v>
      </c>
      <c r="I18" s="33">
        <f t="shared" si="5"/>
        <v>2000</v>
      </c>
      <c r="J18" t="s">
        <v>50</v>
      </c>
      <c r="K18" s="12">
        <v>109000</v>
      </c>
      <c r="L18" s="12">
        <v>54500</v>
      </c>
      <c r="M18" s="12">
        <f>SUM(K18:L18)</f>
        <v>163500</v>
      </c>
      <c r="N18" s="12"/>
      <c r="O18" s="12"/>
      <c r="P18" s="12">
        <f t="shared" si="7"/>
        <v>109000</v>
      </c>
      <c r="Q18" s="12">
        <f t="shared" si="8"/>
        <v>54500</v>
      </c>
      <c r="R18" s="12">
        <f t="shared" si="9"/>
        <v>163500</v>
      </c>
    </row>
    <row r="19" spans="1:18" x14ac:dyDescent="0.2">
      <c r="A19" s="10" t="s">
        <v>33</v>
      </c>
      <c r="B19" s="11"/>
      <c r="C19" s="9"/>
      <c r="D19" s="12">
        <f t="shared" si="2"/>
        <v>0</v>
      </c>
      <c r="E19" s="12"/>
      <c r="F19" s="12"/>
      <c r="G19" s="33">
        <f t="shared" si="3"/>
        <v>0</v>
      </c>
      <c r="H19" s="33">
        <f t="shared" si="4"/>
        <v>0</v>
      </c>
      <c r="I19" s="33">
        <f t="shared" si="5"/>
        <v>0</v>
      </c>
      <c r="J19" s="13" t="s">
        <v>23</v>
      </c>
      <c r="K19" s="12">
        <v>1780500</v>
      </c>
      <c r="L19" s="12">
        <v>1679897</v>
      </c>
      <c r="M19" s="12">
        <f>SUM(K19:L19)</f>
        <v>3460397</v>
      </c>
      <c r="N19" s="12">
        <v>-2000</v>
      </c>
      <c r="O19" s="12">
        <v>4043</v>
      </c>
      <c r="P19" s="12">
        <f t="shared" si="7"/>
        <v>1778500</v>
      </c>
      <c r="Q19" s="12">
        <f t="shared" si="8"/>
        <v>1683940</v>
      </c>
      <c r="R19" s="12">
        <f t="shared" si="9"/>
        <v>3462440</v>
      </c>
    </row>
    <row r="20" spans="1:18" x14ac:dyDescent="0.2">
      <c r="A20" s="10" t="s">
        <v>34</v>
      </c>
      <c r="B20" s="11">
        <v>12500</v>
      </c>
      <c r="C20" s="12"/>
      <c r="D20" s="12">
        <f t="shared" si="2"/>
        <v>12500</v>
      </c>
      <c r="E20" s="12"/>
      <c r="F20" s="12"/>
      <c r="G20" s="33">
        <f t="shared" si="3"/>
        <v>12500</v>
      </c>
      <c r="H20" s="33">
        <f t="shared" si="4"/>
        <v>0</v>
      </c>
      <c r="I20" s="33">
        <f t="shared" si="5"/>
        <v>12500</v>
      </c>
      <c r="J20" s="13" t="s">
        <v>55</v>
      </c>
      <c r="K20" s="12">
        <v>0</v>
      </c>
      <c r="L20" s="12">
        <v>331030</v>
      </c>
      <c r="M20" s="12">
        <f>SUM(K20:L20)</f>
        <v>331030</v>
      </c>
      <c r="N20" s="12"/>
      <c r="O20" s="12">
        <v>10000</v>
      </c>
      <c r="P20" s="12">
        <f t="shared" si="7"/>
        <v>0</v>
      </c>
      <c r="Q20" s="12">
        <f t="shared" si="8"/>
        <v>341030</v>
      </c>
      <c r="R20" s="12">
        <f t="shared" si="9"/>
        <v>341030</v>
      </c>
    </row>
    <row r="21" spans="1:18" x14ac:dyDescent="0.2">
      <c r="A21" s="10" t="s">
        <v>49</v>
      </c>
      <c r="B21" s="11"/>
      <c r="C21" s="10"/>
      <c r="D21" s="12">
        <f t="shared" si="2"/>
        <v>0</v>
      </c>
      <c r="E21" s="12"/>
      <c r="F21" s="12"/>
      <c r="G21" s="33">
        <f t="shared" si="3"/>
        <v>0</v>
      </c>
      <c r="H21" s="33">
        <f t="shared" si="4"/>
        <v>0</v>
      </c>
      <c r="I21" s="33">
        <f t="shared" si="5"/>
        <v>0</v>
      </c>
      <c r="J21" s="13"/>
      <c r="K21" s="12"/>
      <c r="L21" s="12"/>
      <c r="M21" s="12"/>
      <c r="N21" s="10"/>
      <c r="O21" s="10"/>
      <c r="P21" s="10"/>
      <c r="Q21" s="10"/>
      <c r="R21" s="10"/>
    </row>
    <row r="22" spans="1:18" x14ac:dyDescent="0.2">
      <c r="A22" s="10"/>
      <c r="B22" s="11"/>
      <c r="C22" s="10"/>
      <c r="D22" s="12"/>
      <c r="E22" s="12"/>
      <c r="F22" s="12"/>
      <c r="G22" s="12"/>
      <c r="H22" s="12"/>
      <c r="I22" s="12"/>
      <c r="J22" s="13"/>
      <c r="K22" s="12"/>
      <c r="L22" s="12"/>
      <c r="M22" s="12"/>
      <c r="N22" s="10"/>
      <c r="O22" s="10"/>
      <c r="P22" s="10"/>
      <c r="Q22" s="10"/>
      <c r="R22" s="10"/>
    </row>
    <row r="23" spans="1:18" x14ac:dyDescent="0.2">
      <c r="A23" s="17" t="s">
        <v>35</v>
      </c>
      <c r="B23" s="2">
        <f>SUM(B24:B33)</f>
        <v>941650</v>
      </c>
      <c r="C23" s="9">
        <f>SUM(C24:C33)</f>
        <v>127312</v>
      </c>
      <c r="D23" s="9">
        <f t="shared" ref="D23:D33" si="10">SUM(B23:C23)</f>
        <v>1068962</v>
      </c>
      <c r="E23" s="9">
        <f>SUM(E24:E33)</f>
        <v>9926</v>
      </c>
      <c r="F23" s="9">
        <f t="shared" ref="F23:I23" si="11">SUM(F24:F33)</f>
        <v>0</v>
      </c>
      <c r="G23" s="9">
        <f t="shared" si="11"/>
        <v>951576</v>
      </c>
      <c r="H23" s="9">
        <f t="shared" si="11"/>
        <v>127312</v>
      </c>
      <c r="I23" s="9">
        <f t="shared" si="11"/>
        <v>1078888</v>
      </c>
      <c r="J23" s="13"/>
      <c r="K23" s="12"/>
      <c r="L23" s="12"/>
      <c r="M23" s="12"/>
      <c r="N23" s="10"/>
      <c r="O23" s="10"/>
      <c r="P23" s="10"/>
      <c r="Q23" s="10"/>
      <c r="R23" s="10"/>
    </row>
    <row r="24" spans="1:18" x14ac:dyDescent="0.2">
      <c r="A24" s="10" t="s">
        <v>36</v>
      </c>
      <c r="B24" s="11">
        <v>26</v>
      </c>
      <c r="C24" s="10"/>
      <c r="D24" s="12">
        <f t="shared" si="10"/>
        <v>26</v>
      </c>
      <c r="E24" s="12"/>
      <c r="F24" s="12"/>
      <c r="G24" s="33">
        <f t="shared" ref="G24" si="12">+B24+E24</f>
        <v>26</v>
      </c>
      <c r="H24" s="33">
        <f t="shared" ref="H24" si="13">+C24+F24</f>
        <v>0</v>
      </c>
      <c r="I24" s="33">
        <f t="shared" ref="I24" si="14">+G24+H24</f>
        <v>26</v>
      </c>
      <c r="J24" s="8" t="s">
        <v>3</v>
      </c>
      <c r="K24" s="9">
        <f>SUM(K25:K26)</f>
        <v>2695420</v>
      </c>
      <c r="L24" s="9">
        <f>SUM(L25:L26)</f>
        <v>0</v>
      </c>
      <c r="M24" s="9">
        <f>SUM(M25:M26)</f>
        <v>2695420</v>
      </c>
      <c r="N24" s="9">
        <f t="shared" ref="N24:R24" si="15">SUM(N25:N26)</f>
        <v>1975963</v>
      </c>
      <c r="O24" s="9">
        <f t="shared" si="15"/>
        <v>0</v>
      </c>
      <c r="P24" s="9">
        <f t="shared" si="15"/>
        <v>4671383</v>
      </c>
      <c r="Q24" s="9">
        <f t="shared" si="15"/>
        <v>0</v>
      </c>
      <c r="R24" s="9">
        <f t="shared" si="15"/>
        <v>4671383</v>
      </c>
    </row>
    <row r="25" spans="1:18" x14ac:dyDescent="0.2">
      <c r="A25" s="10" t="s">
        <v>37</v>
      </c>
      <c r="B25" s="11">
        <v>81332</v>
      </c>
      <c r="C25" s="10">
        <v>730</v>
      </c>
      <c r="D25" s="12">
        <f t="shared" si="10"/>
        <v>82062</v>
      </c>
      <c r="E25" s="12">
        <v>9926</v>
      </c>
      <c r="F25" s="12"/>
      <c r="G25" s="33">
        <f t="shared" ref="G25:G33" si="16">+B25+E25</f>
        <v>91258</v>
      </c>
      <c r="H25" s="33">
        <f t="shared" ref="H25:H33" si="17">+C25+F25</f>
        <v>730</v>
      </c>
      <c r="I25" s="33">
        <f>+G25+H25</f>
        <v>91988</v>
      </c>
      <c r="J25" s="13" t="s">
        <v>7</v>
      </c>
      <c r="K25" s="12">
        <f>2683583+526+6311</f>
        <v>2690420</v>
      </c>
      <c r="L25" s="12"/>
      <c r="M25" s="12">
        <f>SUM(K25:L25)</f>
        <v>2690420</v>
      </c>
      <c r="N25" s="12">
        <v>1975963</v>
      </c>
      <c r="O25" s="12"/>
      <c r="P25" s="12">
        <f t="shared" ref="P25" si="18">+K25+N25</f>
        <v>4666383</v>
      </c>
      <c r="Q25" s="12">
        <f t="shared" ref="Q25" si="19">+L25+O25</f>
        <v>0</v>
      </c>
      <c r="R25" s="12">
        <f t="shared" ref="R25" si="20">+P25+Q25</f>
        <v>4666383</v>
      </c>
    </row>
    <row r="26" spans="1:18" x14ac:dyDescent="0.2">
      <c r="A26" s="10" t="s">
        <v>38</v>
      </c>
      <c r="B26" s="11">
        <v>20437</v>
      </c>
      <c r="C26" s="10"/>
      <c r="D26" s="12">
        <f t="shared" si="10"/>
        <v>20437</v>
      </c>
      <c r="E26" s="12"/>
      <c r="F26" s="12"/>
      <c r="G26" s="33">
        <f t="shared" si="16"/>
        <v>20437</v>
      </c>
      <c r="H26" s="33">
        <f t="shared" si="17"/>
        <v>0</v>
      </c>
      <c r="I26" s="33">
        <f t="shared" ref="I26:I33" si="21">+G26+H26</f>
        <v>20437</v>
      </c>
      <c r="J26" s="13" t="s">
        <v>4</v>
      </c>
      <c r="K26" s="12">
        <v>5000</v>
      </c>
      <c r="L26" s="12"/>
      <c r="M26" s="12">
        <f>SUM(K26:L26)</f>
        <v>5000</v>
      </c>
      <c r="N26" s="12"/>
      <c r="O26" s="12"/>
      <c r="P26" s="12">
        <f t="shared" ref="P26" si="22">+K26+N26</f>
        <v>5000</v>
      </c>
      <c r="Q26" s="12">
        <f t="shared" ref="Q26" si="23">+L26+O26</f>
        <v>0</v>
      </c>
      <c r="R26" s="12">
        <f t="shared" ref="R26" si="24">+P26+Q26</f>
        <v>5000</v>
      </c>
    </row>
    <row r="27" spans="1:18" x14ac:dyDescent="0.2">
      <c r="A27" s="10" t="s">
        <v>39</v>
      </c>
      <c r="B27" s="11">
        <v>267886</v>
      </c>
      <c r="C27" s="10"/>
      <c r="D27" s="12">
        <f t="shared" si="10"/>
        <v>267886</v>
      </c>
      <c r="E27" s="12"/>
      <c r="F27" s="12"/>
      <c r="G27" s="33">
        <f t="shared" si="16"/>
        <v>267886</v>
      </c>
      <c r="H27" s="33">
        <f t="shared" si="17"/>
        <v>0</v>
      </c>
      <c r="I27" s="33">
        <f t="shared" si="21"/>
        <v>267886</v>
      </c>
      <c r="J27" s="13"/>
      <c r="K27" s="12"/>
      <c r="L27" s="12"/>
      <c r="M27" s="12"/>
      <c r="N27" s="12"/>
      <c r="O27" s="12"/>
      <c r="P27" s="10"/>
      <c r="Q27" s="10"/>
      <c r="R27" s="10"/>
    </row>
    <row r="28" spans="1:18" x14ac:dyDescent="0.2">
      <c r="A28" s="10" t="s">
        <v>40</v>
      </c>
      <c r="B28" s="11">
        <v>69834</v>
      </c>
      <c r="C28" s="12">
        <v>126582</v>
      </c>
      <c r="D28" s="12">
        <f t="shared" si="10"/>
        <v>196416</v>
      </c>
      <c r="E28" s="12"/>
      <c r="F28" s="12"/>
      <c r="G28" s="33">
        <f t="shared" si="16"/>
        <v>69834</v>
      </c>
      <c r="H28" s="33">
        <f t="shared" si="17"/>
        <v>126582</v>
      </c>
      <c r="I28" s="33">
        <f t="shared" si="21"/>
        <v>196416</v>
      </c>
      <c r="J28" s="8"/>
      <c r="K28" s="9"/>
      <c r="L28" s="9"/>
      <c r="M28" s="9"/>
      <c r="N28" s="10"/>
      <c r="O28" s="10"/>
      <c r="P28" s="10"/>
      <c r="Q28" s="10"/>
      <c r="R28" s="10"/>
    </row>
    <row r="29" spans="1:18" x14ac:dyDescent="0.2">
      <c r="A29" s="10" t="s">
        <v>41</v>
      </c>
      <c r="B29" s="11">
        <f>2620918-2513778</f>
        <v>107140</v>
      </c>
      <c r="C29" s="10"/>
      <c r="D29" s="12">
        <f t="shared" si="10"/>
        <v>107140</v>
      </c>
      <c r="E29" s="12"/>
      <c r="F29" s="12"/>
      <c r="G29" s="33">
        <f t="shared" si="16"/>
        <v>107140</v>
      </c>
      <c r="H29" s="33">
        <f t="shared" si="17"/>
        <v>0</v>
      </c>
      <c r="I29" s="33">
        <f t="shared" si="21"/>
        <v>107140</v>
      </c>
      <c r="J29" s="8"/>
      <c r="K29" s="9"/>
      <c r="L29" s="9"/>
      <c r="M29" s="9"/>
      <c r="N29" s="10"/>
      <c r="O29" s="10"/>
      <c r="P29" s="10"/>
      <c r="Q29" s="10"/>
      <c r="R29" s="10"/>
    </row>
    <row r="30" spans="1:18" x14ac:dyDescent="0.2">
      <c r="A30" s="10" t="s">
        <v>42</v>
      </c>
      <c r="B30" s="11">
        <f>547122-382261</f>
        <v>164861</v>
      </c>
      <c r="C30" s="10"/>
      <c r="D30" s="12">
        <f t="shared" si="10"/>
        <v>164861</v>
      </c>
      <c r="E30" s="12"/>
      <c r="F30" s="12"/>
      <c r="G30" s="33">
        <f t="shared" si="16"/>
        <v>164861</v>
      </c>
      <c r="H30" s="33">
        <f t="shared" si="17"/>
        <v>0</v>
      </c>
      <c r="I30" s="33">
        <f t="shared" si="21"/>
        <v>164861</v>
      </c>
      <c r="K30" s="9"/>
      <c r="L30" s="9"/>
      <c r="M30" s="9"/>
      <c r="N30" s="10"/>
      <c r="O30" s="10"/>
      <c r="P30" s="10"/>
      <c r="Q30" s="10"/>
      <c r="R30" s="10"/>
    </row>
    <row r="31" spans="1:18" x14ac:dyDescent="0.2">
      <c r="A31" s="10" t="s">
        <v>43</v>
      </c>
      <c r="B31" s="11">
        <f>6+227963</f>
        <v>227969</v>
      </c>
      <c r="C31" s="10"/>
      <c r="D31" s="12">
        <f t="shared" si="10"/>
        <v>227969</v>
      </c>
      <c r="E31" s="12"/>
      <c r="F31" s="12"/>
      <c r="G31" s="33">
        <f t="shared" si="16"/>
        <v>227969</v>
      </c>
      <c r="H31" s="33">
        <f t="shared" si="17"/>
        <v>0</v>
      </c>
      <c r="I31" s="33">
        <f t="shared" si="21"/>
        <v>227969</v>
      </c>
      <c r="K31" s="9"/>
      <c r="L31" s="9"/>
      <c r="M31" s="12"/>
      <c r="N31" s="10"/>
      <c r="O31" s="10"/>
      <c r="P31" s="10"/>
      <c r="Q31" s="10"/>
      <c r="R31" s="10"/>
    </row>
    <row r="32" spans="1:18" x14ac:dyDescent="0.2">
      <c r="A32" s="10" t="s">
        <v>44</v>
      </c>
      <c r="B32" s="11"/>
      <c r="C32" s="10"/>
      <c r="D32" s="12">
        <f t="shared" si="10"/>
        <v>0</v>
      </c>
      <c r="E32" s="12"/>
      <c r="F32" s="12"/>
      <c r="G32" s="33">
        <f t="shared" si="16"/>
        <v>0</v>
      </c>
      <c r="H32" s="33">
        <f t="shared" si="17"/>
        <v>0</v>
      </c>
      <c r="I32" s="33">
        <f t="shared" si="21"/>
        <v>0</v>
      </c>
      <c r="K32" s="12"/>
      <c r="L32" s="12"/>
      <c r="M32" s="12"/>
      <c r="N32" s="10"/>
      <c r="O32" s="10"/>
      <c r="P32" s="10"/>
      <c r="Q32" s="10"/>
      <c r="R32" s="10"/>
    </row>
    <row r="33" spans="1:18" x14ac:dyDescent="0.2">
      <c r="A33" s="10" t="s">
        <v>45</v>
      </c>
      <c r="B33" s="11">
        <v>2165</v>
      </c>
      <c r="C33" s="10"/>
      <c r="D33" s="12">
        <f t="shared" si="10"/>
        <v>2165</v>
      </c>
      <c r="E33" s="12"/>
      <c r="F33" s="12"/>
      <c r="G33" s="33">
        <f t="shared" si="16"/>
        <v>2165</v>
      </c>
      <c r="H33" s="33">
        <f t="shared" si="17"/>
        <v>0</v>
      </c>
      <c r="I33" s="33">
        <f t="shared" si="21"/>
        <v>2165</v>
      </c>
      <c r="K33" s="12"/>
      <c r="L33" s="12"/>
      <c r="M33" s="12"/>
      <c r="N33" s="10"/>
      <c r="O33" s="10"/>
      <c r="P33" s="10"/>
      <c r="Q33" s="10"/>
      <c r="R33" s="10"/>
    </row>
    <row r="34" spans="1:18" x14ac:dyDescent="0.2">
      <c r="A34" s="10"/>
      <c r="B34" s="11"/>
      <c r="C34" s="12"/>
      <c r="D34" s="12"/>
      <c r="E34" s="12"/>
      <c r="F34" s="12"/>
      <c r="G34" s="12"/>
      <c r="H34" s="12"/>
      <c r="I34" s="12"/>
      <c r="K34" s="12"/>
      <c r="L34" s="12"/>
      <c r="M34" s="12"/>
      <c r="N34" s="10"/>
      <c r="O34" s="10"/>
      <c r="P34" s="10"/>
      <c r="Q34" s="10"/>
      <c r="R34" s="10"/>
    </row>
    <row r="35" spans="1:18" x14ac:dyDescent="0.2">
      <c r="A35" s="17" t="s">
        <v>46</v>
      </c>
      <c r="B35" s="2">
        <f>SUM(B36)</f>
        <v>0</v>
      </c>
      <c r="C35" s="9">
        <f>SUM(C36)</f>
        <v>0</v>
      </c>
      <c r="D35" s="9">
        <f>SUM(D36)</f>
        <v>0</v>
      </c>
      <c r="E35" s="9">
        <f t="shared" ref="E35:I35" si="25">SUM(E36)</f>
        <v>0</v>
      </c>
      <c r="F35" s="9">
        <f t="shared" si="25"/>
        <v>0</v>
      </c>
      <c r="G35" s="9">
        <f t="shared" si="25"/>
        <v>0</v>
      </c>
      <c r="H35" s="9">
        <f t="shared" si="25"/>
        <v>0</v>
      </c>
      <c r="I35" s="9">
        <f t="shared" si="25"/>
        <v>0</v>
      </c>
      <c r="J35" s="13"/>
      <c r="K35" s="12"/>
      <c r="L35" s="12"/>
      <c r="M35" s="12"/>
      <c r="N35" s="10"/>
      <c r="O35" s="10"/>
      <c r="P35" s="10"/>
      <c r="Q35" s="10"/>
      <c r="R35" s="10"/>
    </row>
    <row r="36" spans="1:18" x14ac:dyDescent="0.2">
      <c r="A36" s="10" t="s">
        <v>47</v>
      </c>
      <c r="B36" s="11"/>
      <c r="C36" s="12"/>
      <c r="D36" s="12">
        <f>SUM(B36:C36)</f>
        <v>0</v>
      </c>
      <c r="E36" s="33"/>
      <c r="F36" s="33"/>
      <c r="G36" s="33">
        <f t="shared" ref="G36" si="26">+B36+E36</f>
        <v>0</v>
      </c>
      <c r="H36" s="33">
        <f t="shared" ref="H36" si="27">+C36+F36</f>
        <v>0</v>
      </c>
      <c r="I36" s="33">
        <f t="shared" ref="I36" si="28">+G36+H36</f>
        <v>0</v>
      </c>
      <c r="J36" s="13"/>
      <c r="K36" s="12"/>
      <c r="L36" s="12"/>
      <c r="M36" s="12"/>
      <c r="N36" s="10"/>
      <c r="O36" s="10"/>
      <c r="P36" s="10"/>
      <c r="Q36" s="10"/>
      <c r="R36" s="10"/>
    </row>
    <row r="37" spans="1:18" x14ac:dyDescent="0.2">
      <c r="A37" s="10"/>
      <c r="B37" s="11"/>
      <c r="C37" s="12"/>
      <c r="D37" s="12"/>
      <c r="E37" s="33"/>
      <c r="F37" s="33"/>
      <c r="G37" s="33"/>
      <c r="H37" s="33"/>
      <c r="I37" s="33"/>
      <c r="J37" s="13"/>
      <c r="K37" s="12"/>
      <c r="L37" s="12"/>
      <c r="M37" s="12"/>
      <c r="N37" s="10"/>
      <c r="O37" s="10"/>
      <c r="P37" s="10"/>
      <c r="Q37" s="10"/>
      <c r="R37" s="10"/>
    </row>
    <row r="38" spans="1:18" ht="11.25" customHeight="1" x14ac:dyDescent="0.2">
      <c r="A38" s="10"/>
      <c r="C38" s="18"/>
      <c r="D38" s="19"/>
      <c r="E38" s="33"/>
      <c r="F38" s="33"/>
      <c r="G38" s="33"/>
      <c r="H38" s="33"/>
      <c r="I38" s="33"/>
      <c r="J38" s="13"/>
      <c r="K38" s="12"/>
      <c r="L38" s="12"/>
      <c r="M38" s="12"/>
      <c r="N38" s="10"/>
      <c r="O38" s="10"/>
      <c r="P38" s="10"/>
      <c r="Q38" s="10"/>
      <c r="R38" s="10"/>
    </row>
    <row r="39" spans="1:18" x14ac:dyDescent="0.2">
      <c r="A39" s="21" t="s">
        <v>13</v>
      </c>
      <c r="B39" s="22">
        <f>SUM(B7,B12,B23,B35)</f>
        <v>14131928</v>
      </c>
      <c r="C39" s="22">
        <f>SUM(C7,C12,C23,C35)</f>
        <v>134666</v>
      </c>
      <c r="D39" s="22">
        <f>SUM(D7,D12,D23,D35)</f>
        <v>14266594</v>
      </c>
      <c r="E39" s="22">
        <f t="shared" ref="E39:I39" si="29">SUM(E7,E12,E23,E35)</f>
        <v>78457</v>
      </c>
      <c r="F39" s="22">
        <f t="shared" si="29"/>
        <v>0</v>
      </c>
      <c r="G39" s="22">
        <f t="shared" si="29"/>
        <v>14210385</v>
      </c>
      <c r="H39" s="22">
        <f t="shared" si="29"/>
        <v>134666</v>
      </c>
      <c r="I39" s="22">
        <f t="shared" si="29"/>
        <v>14345051</v>
      </c>
      <c r="J39" s="21" t="s">
        <v>16</v>
      </c>
      <c r="K39" s="22">
        <f>SUM(K7,K9,K11,K13,K15,K24)</f>
        <v>13520307</v>
      </c>
      <c r="L39" s="22">
        <f>SUM(L7,L9,L11,L13,L15,L24)</f>
        <v>3113871</v>
      </c>
      <c r="M39" s="22">
        <f>SUM(M7,M9,M11,M13,M15,M24)</f>
        <v>16634178</v>
      </c>
      <c r="N39" s="22">
        <f t="shared" ref="N39:R39" si="30">SUM(N7,N9,N11,N13,N15,N24)</f>
        <v>3658185</v>
      </c>
      <c r="O39" s="22">
        <f t="shared" si="30"/>
        <v>106769</v>
      </c>
      <c r="P39" s="22">
        <f t="shared" si="30"/>
        <v>17178492</v>
      </c>
      <c r="Q39" s="22">
        <f t="shared" si="30"/>
        <v>3220640</v>
      </c>
      <c r="R39" s="22">
        <f t="shared" si="30"/>
        <v>20399132</v>
      </c>
    </row>
    <row r="40" spans="1:18" x14ac:dyDescent="0.2">
      <c r="A40" s="23" t="s">
        <v>14</v>
      </c>
      <c r="B40" s="24">
        <f>SUM(B41:B43)</f>
        <v>1500000</v>
      </c>
      <c r="C40" s="24">
        <f>SUM(C41:C43)</f>
        <v>0</v>
      </c>
      <c r="D40" s="24">
        <f>SUM(D41:D43)</f>
        <v>1500000</v>
      </c>
      <c r="E40" s="24">
        <f t="shared" ref="E40:I40" si="31">SUM(E41:E43)</f>
        <v>4411294</v>
      </c>
      <c r="F40" s="24">
        <f t="shared" si="31"/>
        <v>78892</v>
      </c>
      <c r="G40" s="24">
        <f t="shared" si="31"/>
        <v>5911294</v>
      </c>
      <c r="H40" s="24">
        <f t="shared" si="31"/>
        <v>78892</v>
      </c>
      <c r="I40" s="24">
        <f t="shared" si="31"/>
        <v>5990186</v>
      </c>
      <c r="J40" s="25" t="s">
        <v>18</v>
      </c>
      <c r="K40" s="26">
        <f>SUM(K41:K43)</f>
        <v>1576745</v>
      </c>
      <c r="L40" s="26">
        <f>SUM(L41:L43)</f>
        <v>0</v>
      </c>
      <c r="M40" s="26">
        <f>SUM(M41:M43)</f>
        <v>1576745</v>
      </c>
      <c r="N40" s="26">
        <f t="shared" ref="N40:R40" si="32">SUM(N41:N43)</f>
        <v>776595</v>
      </c>
      <c r="O40" s="26">
        <f t="shared" si="32"/>
        <v>0</v>
      </c>
      <c r="P40" s="26">
        <f t="shared" si="32"/>
        <v>2353340</v>
      </c>
      <c r="Q40" s="26">
        <f t="shared" si="32"/>
        <v>0</v>
      </c>
      <c r="R40" s="26">
        <f t="shared" si="32"/>
        <v>2353340</v>
      </c>
    </row>
    <row r="41" spans="1:18" ht="12.75" customHeight="1" x14ac:dyDescent="0.2">
      <c r="A41" s="27" t="s">
        <v>52</v>
      </c>
      <c r="B41" s="12">
        <v>1500000</v>
      </c>
      <c r="C41" s="12"/>
      <c r="D41" s="12">
        <f>SUM(B41:C41)</f>
        <v>1500000</v>
      </c>
      <c r="E41" s="35"/>
      <c r="F41" s="12"/>
      <c r="G41" s="33">
        <f t="shared" ref="G41" si="33">+B41+E41</f>
        <v>1500000</v>
      </c>
      <c r="H41" s="33">
        <f t="shared" ref="H41" si="34">+C41+F41</f>
        <v>0</v>
      </c>
      <c r="I41" s="33">
        <f t="shared" ref="I41" si="35">+G41+H41</f>
        <v>1500000</v>
      </c>
      <c r="J41" s="27" t="s">
        <v>53</v>
      </c>
      <c r="K41" s="12">
        <v>1500000</v>
      </c>
      <c r="L41" s="11"/>
      <c r="M41" s="12">
        <f>SUM(K41:L41)</f>
        <v>1500000</v>
      </c>
      <c r="N41" s="10"/>
      <c r="O41" s="10"/>
      <c r="P41" s="12">
        <f t="shared" ref="P41" si="36">+K41+N41</f>
        <v>1500000</v>
      </c>
      <c r="Q41" s="12">
        <f t="shared" ref="Q41" si="37">+L41+O41</f>
        <v>0</v>
      </c>
      <c r="R41" s="12">
        <f t="shared" ref="R41" si="38">+P41+Q41</f>
        <v>1500000</v>
      </c>
    </row>
    <row r="42" spans="1:18" ht="12.75" customHeight="1" x14ac:dyDescent="0.2">
      <c r="A42" s="30" t="s">
        <v>51</v>
      </c>
      <c r="B42" s="12"/>
      <c r="C42" s="11"/>
      <c r="D42" s="12"/>
      <c r="E42" s="35">
        <v>776595</v>
      </c>
      <c r="F42" s="12"/>
      <c r="G42" s="33">
        <f t="shared" ref="G42:G43" si="39">+B42+E42</f>
        <v>776595</v>
      </c>
      <c r="H42" s="33">
        <f t="shared" ref="H42:H43" si="40">+C42+F42</f>
        <v>0</v>
      </c>
      <c r="I42" s="33">
        <f t="shared" ref="I42:I43" si="41">+G42+H42</f>
        <v>776595</v>
      </c>
      <c r="J42" s="30" t="s">
        <v>51</v>
      </c>
      <c r="K42" s="36">
        <v>76745</v>
      </c>
      <c r="L42" s="32"/>
      <c r="M42" s="36">
        <f>SUM(K42:L42)</f>
        <v>76745</v>
      </c>
      <c r="N42" s="12">
        <v>776595</v>
      </c>
      <c r="O42" s="10"/>
      <c r="P42" s="12">
        <f t="shared" ref="P42" si="42">+K42+N42</f>
        <v>853340</v>
      </c>
      <c r="Q42" s="12">
        <f t="shared" ref="Q42" si="43">+L42+O42</f>
        <v>0</v>
      </c>
      <c r="R42" s="12">
        <f t="shared" ref="R42" si="44">+P42+Q42</f>
        <v>853340</v>
      </c>
    </row>
    <row r="43" spans="1:18" ht="25.5" x14ac:dyDescent="0.2">
      <c r="A43" s="27" t="s">
        <v>48</v>
      </c>
      <c r="B43" s="28"/>
      <c r="C43" s="29"/>
      <c r="D43" s="12">
        <f>SUM(B43:C43)</f>
        <v>0</v>
      </c>
      <c r="E43" s="12">
        <v>3634699</v>
      </c>
      <c r="F43" s="12">
        <v>78892</v>
      </c>
      <c r="G43" s="33">
        <f t="shared" si="39"/>
        <v>3634699</v>
      </c>
      <c r="H43" s="33">
        <f t="shared" si="40"/>
        <v>78892</v>
      </c>
      <c r="I43" s="33">
        <f t="shared" si="41"/>
        <v>3713591</v>
      </c>
      <c r="J43" s="30"/>
      <c r="K43" s="31"/>
      <c r="L43" s="37"/>
      <c r="M43" s="31"/>
      <c r="N43" s="10"/>
      <c r="O43" s="10"/>
      <c r="P43" s="10"/>
      <c r="Q43" s="10"/>
      <c r="R43" s="10"/>
    </row>
    <row r="44" spans="1:18" x14ac:dyDescent="0.2">
      <c r="A44" s="21" t="s">
        <v>15</v>
      </c>
      <c r="B44" s="22">
        <f>SUM(B39,B40)</f>
        <v>15631928</v>
      </c>
      <c r="C44" s="22">
        <f>SUM(C39,C40)</f>
        <v>134666</v>
      </c>
      <c r="D44" s="22">
        <f>SUM(D39,D40)</f>
        <v>15766594</v>
      </c>
      <c r="E44" s="22">
        <f t="shared" ref="E44:I44" si="45">SUM(E39,E40)</f>
        <v>4489751</v>
      </c>
      <c r="F44" s="22">
        <f t="shared" si="45"/>
        <v>78892</v>
      </c>
      <c r="G44" s="22">
        <f t="shared" si="45"/>
        <v>20121679</v>
      </c>
      <c r="H44" s="22">
        <f t="shared" si="45"/>
        <v>213558</v>
      </c>
      <c r="I44" s="22">
        <f t="shared" si="45"/>
        <v>20335237</v>
      </c>
      <c r="J44" s="21" t="s">
        <v>17</v>
      </c>
      <c r="K44" s="20">
        <f>SUM(K39,K40)</f>
        <v>15097052</v>
      </c>
      <c r="L44" s="20">
        <f>SUM(L39,L40)</f>
        <v>3113871</v>
      </c>
      <c r="M44" s="20">
        <f>SUM(M39,M40)</f>
        <v>18210923</v>
      </c>
      <c r="N44" s="20">
        <f t="shared" ref="N44:R44" si="46">SUM(N39,N40)</f>
        <v>4434780</v>
      </c>
      <c r="O44" s="20">
        <f t="shared" si="46"/>
        <v>106769</v>
      </c>
      <c r="P44" s="20">
        <f t="shared" si="46"/>
        <v>19531832</v>
      </c>
      <c r="Q44" s="20">
        <f t="shared" si="46"/>
        <v>3220640</v>
      </c>
      <c r="R44" s="20">
        <f t="shared" si="46"/>
        <v>22752472</v>
      </c>
    </row>
    <row r="46" spans="1:18" x14ac:dyDescent="0.2">
      <c r="J46" s="43" t="s">
        <v>9</v>
      </c>
      <c r="K46" s="43"/>
      <c r="L46" s="43"/>
      <c r="M46" s="2">
        <f>SUM(D44-M44)</f>
        <v>-2444329</v>
      </c>
      <c r="R46" s="11">
        <f>+I44-R44</f>
        <v>-2417235</v>
      </c>
    </row>
  </sheetData>
  <mergeCells count="26">
    <mergeCell ref="A2:M2"/>
    <mergeCell ref="A4:A6"/>
    <mergeCell ref="J4:J6"/>
    <mergeCell ref="F5:F6"/>
    <mergeCell ref="E4:F4"/>
    <mergeCell ref="G4:I4"/>
    <mergeCell ref="J46:L46"/>
    <mergeCell ref="B4:D4"/>
    <mergeCell ref="B5:B6"/>
    <mergeCell ref="C5:C6"/>
    <mergeCell ref="D5:D6"/>
    <mergeCell ref="G5:G6"/>
    <mergeCell ref="H5:H6"/>
    <mergeCell ref="I5:I6"/>
    <mergeCell ref="E5:E6"/>
    <mergeCell ref="K4:M4"/>
    <mergeCell ref="K5:K6"/>
    <mergeCell ref="L5:L6"/>
    <mergeCell ref="M5:M6"/>
    <mergeCell ref="N4:O4"/>
    <mergeCell ref="P4:R4"/>
    <mergeCell ref="N5:N6"/>
    <mergeCell ref="O5:O6"/>
    <mergeCell ref="P5:P6"/>
    <mergeCell ref="Q5:Q6"/>
    <mergeCell ref="R5:R6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9" scale="51" orientation="landscape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F62E5-8B33-4199-81AA-1E827D02A1B3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CA8AE-CC4C-49F9-AD85-198FE965BC3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2025-04-07T12:51:19Z</cp:lastPrinted>
  <dcterms:created xsi:type="dcterms:W3CDTF">1997-01-17T14:02:09Z</dcterms:created>
  <dcterms:modified xsi:type="dcterms:W3CDTF">2025-04-07T12:51:44Z</dcterms:modified>
</cp:coreProperties>
</file>